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activeTab="0"/>
  </bookViews>
  <sheets>
    <sheet name="H2Eau" sheetId="1" r:id="rId1"/>
    <sheet name="Sheet2" sheetId="2" r:id="rId2"/>
    <sheet name="Sheet3" sheetId="3" r:id="rId3"/>
  </sheets>
  <definedNames>
    <definedName name="_xlnm.Print_Area" localSheetId="0">'H2Eau'!$A$1:$K$12</definedName>
  </definedNames>
  <calcPr fullCalcOnLoad="1"/>
</workbook>
</file>

<file path=xl/sharedStrings.xml><?xml version="1.0" encoding="utf-8"?>
<sst xmlns="http://schemas.openxmlformats.org/spreadsheetml/2006/main" count="25" uniqueCount="22">
  <si>
    <t>pH</t>
  </si>
  <si>
    <t>TEMP</t>
  </si>
  <si>
    <t>TDS</t>
  </si>
  <si>
    <t>ITEM</t>
  </si>
  <si>
    <t>STANDARD</t>
  </si>
  <si>
    <t>CORRECTED</t>
  </si>
  <si>
    <t xml:space="preserve"> pK</t>
  </si>
  <si>
    <r>
      <t>K</t>
    </r>
    <r>
      <rPr>
        <b/>
        <vertAlign val="subscript"/>
        <sz val="8"/>
        <rFont val="Arial"/>
        <family val="2"/>
      </rPr>
      <t>s</t>
    </r>
  </si>
  <si>
    <r>
      <t>K</t>
    </r>
    <r>
      <rPr>
        <b/>
        <vertAlign val="subscript"/>
        <sz val="8"/>
        <rFont val="Arial"/>
        <family val="2"/>
      </rPr>
      <t>1</t>
    </r>
  </si>
  <si>
    <r>
      <t>K</t>
    </r>
    <r>
      <rPr>
        <b/>
        <vertAlign val="subscript"/>
        <sz val="8"/>
        <rFont val="Arial"/>
        <family val="2"/>
      </rPr>
      <t>2</t>
    </r>
  </si>
  <si>
    <r>
      <t>K</t>
    </r>
    <r>
      <rPr>
        <b/>
        <vertAlign val="subscript"/>
        <sz val="8"/>
        <rFont val="Arial"/>
        <family val="2"/>
      </rPr>
      <t>w</t>
    </r>
  </si>
  <si>
    <t>E</t>
  </si>
  <si>
    <t>A</t>
  </si>
  <si>
    <t>I</t>
  </si>
  <si>
    <t>Z</t>
  </si>
  <si>
    <t>LANGELIER SATURATION INDEX (LSI)</t>
  </si>
  <si>
    <t>IONIC STRENGTH: SPECIES</t>
  </si>
  <si>
    <t xml:space="preserve"> ALKALINITY-TOTAL</t>
  </si>
  <si>
    <t>ACT. COEFF.</t>
  </si>
  <si>
    <t>Parameter</t>
  </si>
  <si>
    <t>Value</t>
  </si>
  <si>
    <t>Ca+2</t>
  </si>
</sst>
</file>

<file path=xl/styles.xml><?xml version="1.0" encoding="utf-8"?>
<styleSheet xmlns="http://schemas.openxmlformats.org/spreadsheetml/2006/main">
  <numFmts count="5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)"/>
    <numFmt numFmtId="182" formatCode="0_)"/>
    <numFmt numFmtId="183" formatCode="0.0_)"/>
    <numFmt numFmtId="184" formatCode="0.00000_)"/>
    <numFmt numFmtId="185" formatCode="0.00000"/>
    <numFmt numFmtId="186" formatCode="0.000"/>
    <numFmt numFmtId="187" formatCode="0.0%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"/>
    <numFmt numFmtId="194" formatCode="0.0000000"/>
    <numFmt numFmtId="195" formatCode="0.000000"/>
    <numFmt numFmtId="196" formatCode="0.0000"/>
    <numFmt numFmtId="197" formatCode="0.000E+00"/>
    <numFmt numFmtId="198" formatCode="0.0000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\ &quot;mg/L B&quot;"/>
    <numFmt numFmtId="203" formatCode="0.00\ &quot;mg/L&quot;"/>
    <numFmt numFmtId="204" formatCode="0.000\ &quot;mg/L&quot;"/>
    <numFmt numFmtId="205" formatCode="0.0000\ &quot;mg/L&quot;"/>
    <numFmt numFmtId="206" formatCode="0.0\ &quot;mg/L&quot;"/>
    <numFmt numFmtId="207" formatCode="0.0E+00"/>
  </numFmts>
  <fonts count="53">
    <font>
      <sz val="10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169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197" fontId="1" fillId="0" borderId="10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2" fontId="0" fillId="0" borderId="10" xfId="0" applyNumberFormat="1" applyFont="1" applyBorder="1" applyAlignment="1" applyProtection="1">
      <alignment horizontal="center" vertical="center"/>
      <protection/>
    </xf>
    <xf numFmtId="198" fontId="0" fillId="0" borderId="10" xfId="0" applyNumberFormat="1" applyFont="1" applyBorder="1" applyAlignment="1" applyProtection="1">
      <alignment horizontal="center" vertical="center"/>
      <protection/>
    </xf>
    <xf numFmtId="198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97" fontId="1" fillId="0" borderId="13" xfId="0" applyNumberFormat="1" applyFont="1" applyBorder="1" applyAlignment="1" applyProtection="1">
      <alignment horizontal="center" vertical="center"/>
      <protection/>
    </xf>
    <xf numFmtId="2" fontId="0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97" fontId="1" fillId="0" borderId="11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96" fontId="0" fillId="0" borderId="10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96" fontId="0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185" fontId="3" fillId="33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22" fontId="1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fill"/>
      <protection/>
    </xf>
    <xf numFmtId="183" fontId="52" fillId="0" borderId="0" xfId="0" applyNumberFormat="1" applyFont="1" applyFill="1" applyBorder="1" applyAlignment="1" applyProtection="1">
      <alignment horizontal="center" vertical="center"/>
      <protection locked="0"/>
    </xf>
    <xf numFmtId="183" fontId="7" fillId="0" borderId="0" xfId="0" applyNumberFormat="1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/>
    </xf>
    <xf numFmtId="185" fontId="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86" fontId="4" fillId="16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7109375" style="40" customWidth="1"/>
    <col min="2" max="4" width="13.00390625" style="40" customWidth="1"/>
    <col min="5" max="5" width="13.00390625" style="29" customWidth="1"/>
    <col min="6" max="6" width="11.57421875" style="6" customWidth="1"/>
    <col min="7" max="8" width="10.00390625" style="6" customWidth="1"/>
    <col min="9" max="9" width="7.8515625" style="6" customWidth="1"/>
    <col min="10" max="16384" width="9.140625" style="6" customWidth="1"/>
  </cols>
  <sheetData>
    <row r="1" spans="1:9" ht="15">
      <c r="A1" s="46" t="s">
        <v>19</v>
      </c>
      <c r="B1" s="46" t="s">
        <v>20</v>
      </c>
      <c r="C1" s="42"/>
      <c r="D1" s="42"/>
      <c r="E1" s="31"/>
      <c r="F1" s="7" t="s">
        <v>3</v>
      </c>
      <c r="G1" s="8" t="s">
        <v>4</v>
      </c>
      <c r="H1" s="8" t="s">
        <v>5</v>
      </c>
      <c r="I1" s="9" t="s">
        <v>6</v>
      </c>
    </row>
    <row r="2" spans="1:9" ht="14.25">
      <c r="A2" s="44" t="s">
        <v>21</v>
      </c>
      <c r="B2" s="45">
        <v>35.3</v>
      </c>
      <c r="C2" s="42"/>
      <c r="D2" s="42"/>
      <c r="E2" s="32"/>
      <c r="F2" s="10" t="s">
        <v>7</v>
      </c>
      <c r="G2" s="11">
        <f>10^(-171.9065-0.077993*(273.15+B4)+2839.319/(273.15+B4)+71.595*LOG(273.15+B4))</f>
        <v>3.2953442863493647E-09</v>
      </c>
      <c r="H2" s="11">
        <f>G2/I9^2</f>
        <v>4.984786100651362E-09</v>
      </c>
      <c r="I2" s="12">
        <f>-LOG(H2)</f>
        <v>8.302353472718394</v>
      </c>
    </row>
    <row r="3" spans="1:9" ht="14.25">
      <c r="A3" s="44" t="s">
        <v>0</v>
      </c>
      <c r="B3" s="45">
        <v>7.99</v>
      </c>
      <c r="C3" s="42"/>
      <c r="D3" s="42"/>
      <c r="E3" s="33"/>
      <c r="F3" s="13" t="s">
        <v>8</v>
      </c>
      <c r="G3" s="1">
        <f>10^(-356.3094-0.06091964*(B4+273.15)+21834.37/(B4+273.15)+126.8339*LOG(B4+273.15)-1684915/(B4+273.15)^2)</f>
        <v>4.469478466549273E-07</v>
      </c>
      <c r="H3" s="1">
        <f>G3/I8^2</f>
        <v>4.956707394956711E-07</v>
      </c>
      <c r="I3" s="14">
        <f>-LOG(H3)</f>
        <v>6.304806717670683</v>
      </c>
    </row>
    <row r="4" spans="1:9" ht="14.25">
      <c r="A4" s="44" t="s">
        <v>1</v>
      </c>
      <c r="B4" s="45">
        <v>25.4</v>
      </c>
      <c r="C4" s="42"/>
      <c r="D4" s="42"/>
      <c r="E4" s="34"/>
      <c r="F4" s="13" t="s">
        <v>9</v>
      </c>
      <c r="G4" s="1">
        <f>10^(-1*(107.8871+0.03252849*(B4+273.15)-5151.79/(B4+273.15)-38.92561*LOG(B4+273.15)+563713.9/(B4+273.15)^2))</f>
        <v>4.7274790357376E-11</v>
      </c>
      <c r="H4" s="1">
        <f>G4/I9</f>
        <v>5.8143674960339515E-11</v>
      </c>
      <c r="I4" s="14">
        <f>-LOG(H4)</f>
        <v>10.235497522194802</v>
      </c>
    </row>
    <row r="5" spans="1:9" ht="14.25">
      <c r="A5" s="44" t="s">
        <v>17</v>
      </c>
      <c r="B5" s="45">
        <v>78.9</v>
      </c>
      <c r="C5" s="42"/>
      <c r="D5" s="42"/>
      <c r="E5" s="41"/>
      <c r="F5" s="15" t="s">
        <v>10</v>
      </c>
      <c r="G5" s="16">
        <f>10^(22.801-0.010365*(273.15+B4)-4787.3/(273.15+B4)-7.1321*LOG(273.15+B4))</f>
        <v>1.0454180094295665E-14</v>
      </c>
      <c r="H5" s="16">
        <f>G5/I8^2</f>
        <v>1.1593816184466745E-14</v>
      </c>
      <c r="I5" s="17">
        <f>-LOG(H5)</f>
        <v>13.935773589484016</v>
      </c>
    </row>
    <row r="6" spans="1:9" ht="15">
      <c r="A6" s="44" t="s">
        <v>2</v>
      </c>
      <c r="B6" s="45">
        <v>109</v>
      </c>
      <c r="C6" s="42"/>
      <c r="D6" s="42"/>
      <c r="E6" s="35"/>
      <c r="F6" s="10" t="s">
        <v>11</v>
      </c>
      <c r="G6" s="23">
        <f>60954/(273.15+B4+116)-68.937</f>
        <v>78.09954565191173</v>
      </c>
      <c r="H6" s="24" t="s">
        <v>12</v>
      </c>
      <c r="I6" s="25">
        <f>1.82*10^6*((273.15+B4)*G6)^-1.5</f>
        <v>0.5111790113333083</v>
      </c>
    </row>
    <row r="7" spans="3:9" ht="15">
      <c r="C7" s="42"/>
      <c r="D7" s="42"/>
      <c r="E7" s="36"/>
      <c r="F7" s="18" t="s">
        <v>13</v>
      </c>
      <c r="G7" s="22">
        <f>SQRT(I7)/(1+SQRT(I7))</f>
        <v>0.04460771493828045</v>
      </c>
      <c r="H7" s="2" t="s">
        <v>13</v>
      </c>
      <c r="I7" s="1">
        <f>I10</f>
        <v>0.00218</v>
      </c>
    </row>
    <row r="8" spans="1:9" ht="14.25">
      <c r="A8" s="44" t="s">
        <v>15</v>
      </c>
      <c r="B8" s="47">
        <f>B3-(-LOG(H4/H2)-LOG(B2/(40.08*1000))-LOG(B5*2*10^-5)-LOG(I8))</f>
        <v>0.17734172537905124</v>
      </c>
      <c r="E8" s="37"/>
      <c r="F8" s="19" t="s">
        <v>14</v>
      </c>
      <c r="G8" s="3">
        <v>1</v>
      </c>
      <c r="H8" s="26" t="s">
        <v>18</v>
      </c>
      <c r="I8" s="4">
        <f>10^(-(G8^2)*I6*(G7-0.3*I7))</f>
        <v>0.9495804908586779</v>
      </c>
    </row>
    <row r="9" spans="5:9" ht="15">
      <c r="E9" s="36"/>
      <c r="F9" s="20" t="s">
        <v>14</v>
      </c>
      <c r="G9" s="27">
        <v>2</v>
      </c>
      <c r="H9" s="28" t="s">
        <v>18</v>
      </c>
      <c r="I9" s="5">
        <f>I8^4</f>
        <v>0.8130684960939034</v>
      </c>
    </row>
    <row r="10" spans="5:9" ht="14.25">
      <c r="E10" s="38"/>
      <c r="F10" s="43" t="s">
        <v>16</v>
      </c>
      <c r="I10" s="30">
        <f>B6/50000</f>
        <v>0.00218</v>
      </c>
    </row>
    <row r="11" spans="5:8" ht="14.25">
      <c r="E11" s="39"/>
      <c r="F11" s="21"/>
      <c r="G11" s="21"/>
      <c r="H11" s="21"/>
    </row>
  </sheetData>
  <sheetProtection/>
  <printOptions/>
  <pageMargins left="0.52" right="0.17" top="0.61" bottom="0.3" header="0.12" footer="0.17"/>
  <pageSetup horizontalDpi="600" verticalDpi="600" orientation="landscape" paperSize="9" scale="95" r:id="rId1"/>
  <headerFooter alignWithMargins="0">
    <oddHeader>&amp;R&amp;8&amp;P</oddHeader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Perfume 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Gebbie</dc:creator>
  <cp:keywords/>
  <dc:description/>
  <cp:lastModifiedBy>Braude Margarita</cp:lastModifiedBy>
  <cp:lastPrinted>2011-08-18T02:11:12Z</cp:lastPrinted>
  <dcterms:created xsi:type="dcterms:W3CDTF">2001-10-03T10:28:55Z</dcterms:created>
  <dcterms:modified xsi:type="dcterms:W3CDTF">2019-11-17T08:59:32Z</dcterms:modified>
  <cp:category/>
  <cp:version/>
  <cp:contentType/>
  <cp:contentStatus/>
</cp:coreProperties>
</file>